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3" sheetId="1" r:id="rId1"/>
  </sheets>
  <externalReferences>
    <externalReference r:id="rId2"/>
  </externalReferences>
  <definedNames>
    <definedName name="Z_3A62FDFE_B33F_4285_AF26_B946B57D89E5_.wvu.Rows" localSheetId="0">('2023'!$25:$25, '2023'!$37:$37, '2023'!$82:$83, '2023'!$105:$108, '2023'!$125:$125, '2023'!$129:$129 ,#REF!)</definedName>
    <definedName name="Z_5F4BDBB1_E645_4516_8FC8_7D1E2AFE448F_.wvu.Rows" localSheetId="0">('2023'!$25:$25, '2023'!$37:$37, '2023'!$64:$64, '2023'!$82:$83, '2023'!$105:$108, '2023'!$125:$125, '2023'!$129:$129)</definedName>
    <definedName name="Z_791A6B44_A126_477F_8F66_87C81269CCAF_.wvu.Rows" localSheetId="0">(#REF!, '2023'!$123:$124, '2023'!$130:$130)</definedName>
    <definedName name="Z_941B9BCB_D95B_4828_B060_DECC595C9511_.wvu.Rows" localSheetId="0">('2023'!$25:$25, '2023'!$29:$29, '2023'!$37:$37, '2023'!$44:$44, '2023'!$64:$64, '2023'!$68:$68, '2023'!$82:$83, '2023'!$105:$108, '2023'!$122:$130 ,#REF!)</definedName>
    <definedName name="Z_AD8B40E3_4B89_443C_9ACF_B6D22B3A77E7_.wvu.Rows" localSheetId="0">('2023'!$25:$25, '2023'!$29:$29, '2023'!$37:$37, '2023'!$44:$44, '2023'!$64:$64, '2023'!$68:$68, '2023'!$82:$83, '2023'!$105:$108, '2023'!$122:$130 ,#REF!)</definedName>
    <definedName name="Z_AFEF4DE1_67D6_48C6_A8C8_B9E9198BBD0E_.wvu.Rows" localSheetId="0">(#REF!, '2023'!$130:$130)</definedName>
    <definedName name="Z_CAE69FAB_AFBE_4188_8F32_69E048226F14_.wvu.Rows" localSheetId="0">('2023'!$25:$25, '2023'!$29:$29, '2023'!$37:$37, '2023'!$44:$44, '2023'!$64:$64, '2023'!$68:$68, '2023'!$82:$83, '2023'!$105:$108, '2023'!$122:$130 ,#REF!)</definedName>
    <definedName name="Z_D2DF83CF_573E_4A86_A4BE_5A992E023C65_.wvu.Rows" localSheetId="0">(#REF!, '2023'!$123:$124, '2023'!$130:$130)</definedName>
    <definedName name="Z_E2CE03E0_A708_4616_8DFD_0910D1C70A9E_.wvu.Rows" localSheetId="0">(#REF!, '2023'!$123:$124, '2023'!$130:$130)</definedName>
    <definedName name="Z_E6F394BB_DB4B_47AB_A066_DC195B03AE3E_.wvu.Rows" localSheetId="0">('2023'!$25:$25, '2023'!$29:$29, '2023'!$33:$33, '2023'!$37:$37, '2023'!$64:$64, '2023'!$68:$68, '2023'!$82:$83, '2023'!$105:$108, '2023'!$122:$130 ,#REF!)</definedName>
    <definedName name="Z_E8991B2E_0E9F_48F3_A4D6_3B340ABE8C8E_.wvu.Rows" localSheetId="0">('2023'!$37:$37, '2023'!$130:$130)</definedName>
    <definedName name="Z_F59D258D_974D_4B2B_B7CC_86B99245EC3C_.wvu.PrintArea" localSheetId="0">'2023'!$A$1:$E$131</definedName>
    <definedName name="Z_F59D258D_974D_4B2B_B7CC_86B99245EC3C_.wvu.Rows" localSheetId="0">('2023'!$25:$25, '2023'!$29:$29, '2023'!$37:$37, '2023'!$44:$44, '2023'!$64:$64, '2023'!$68:$68, '2023'!$82:$83, '2023'!$105:$108, '2023'!$125:$125, '2023'!$129:$129 ,#REF!)</definedName>
    <definedName name="Z_F8542D9D_A523_4F6F_8CFE_9BA4BA3D5B88_.wvu.Rows" localSheetId="0">('2023'!$37:$37, '2023'!$105:$108, '2023'!$123:$125, '2023'!$129:$129)</definedName>
    <definedName name="Z_FAFBB87E_73E9_461E_A4E8_A0EB3259EED0_.wvu.PrintArea" localSheetId="0">'2023'!$A$1:$E$131</definedName>
    <definedName name="Z_FAFBB87E_73E9_461E_A4E8_A0EB3259EED0_.wvu.Rows" localSheetId="0">('2023'!$26:$26, '2023'!$37:$37, '2023'!$105:$108, '2023'!$123:$125, '2023'!$129:$129)</definedName>
    <definedName name="_xlnm.Print_Area" localSheetId="0">'2023'!$A$1:$E$148</definedName>
  </definedNames>
  <calcPr calcId="144525"/>
</workbook>
</file>

<file path=xl/calcChain.xml><?xml version="1.0" encoding="utf-8"?>
<calcChain xmlns="http://schemas.openxmlformats.org/spreadsheetml/2006/main">
  <c r="D110" i="1" l="1"/>
  <c r="D114" i="1"/>
  <c r="C114" i="1"/>
  <c r="C110" i="1"/>
  <c r="E99" i="1" l="1"/>
  <c r="E101" i="1"/>
  <c r="E37" i="1" l="1"/>
  <c r="E39" i="1"/>
  <c r="E32" i="1"/>
  <c r="E34" i="1"/>
  <c r="E35" i="1"/>
  <c r="D148" i="1" l="1"/>
  <c r="C148" i="1" l="1"/>
  <c r="C40" i="1" l="1"/>
  <c r="D5" i="1" l="1"/>
  <c r="C5" i="1"/>
  <c r="D23" i="1"/>
  <c r="C23" i="1"/>
  <c r="E147" i="1" l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D127" i="1" s="1"/>
  <c r="C128" i="1"/>
  <c r="C127" i="1" s="1"/>
  <c r="D125" i="1"/>
  <c r="D122" i="1" s="1"/>
  <c r="C125" i="1"/>
  <c r="D124" i="1"/>
  <c r="D123" i="1" s="1"/>
  <c r="C124" i="1"/>
  <c r="C123" i="1"/>
  <c r="C122" i="1"/>
  <c r="D118" i="1"/>
  <c r="D131" i="1" s="1"/>
  <c r="C118" i="1"/>
  <c r="C131" i="1" s="1"/>
  <c r="D108" i="1"/>
  <c r="C108" i="1"/>
  <c r="D107" i="1"/>
  <c r="C107" i="1"/>
  <c r="C106" i="1" s="1"/>
  <c r="D100" i="1"/>
  <c r="E100" i="1" s="1"/>
  <c r="C100" i="1"/>
  <c r="D98" i="1"/>
  <c r="E98" i="1" s="1"/>
  <c r="C98" i="1"/>
  <c r="E97" i="1"/>
  <c r="D96" i="1"/>
  <c r="C96" i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E82" i="1" s="1"/>
  <c r="C82" i="1"/>
  <c r="E81" i="1"/>
  <c r="E80" i="1"/>
  <c r="E79" i="1"/>
  <c r="D78" i="1"/>
  <c r="C78" i="1"/>
  <c r="E77" i="1"/>
  <c r="E76" i="1"/>
  <c r="E75" i="1"/>
  <c r="E74" i="1"/>
  <c r="E73" i="1"/>
  <c r="D72" i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E56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E30" i="1"/>
  <c r="D29" i="1"/>
  <c r="C29" i="1"/>
  <c r="E28" i="1"/>
  <c r="E27" i="1"/>
  <c r="D25" i="1"/>
  <c r="E25" i="1" s="1"/>
  <c r="C25" i="1"/>
  <c r="E24" i="1"/>
  <c r="E21" i="1"/>
  <c r="E20" i="1"/>
  <c r="E19" i="1"/>
  <c r="E18" i="1"/>
  <c r="E17" i="1"/>
  <c r="E16" i="1"/>
  <c r="E15" i="1"/>
  <c r="E14" i="1"/>
  <c r="E13" i="1"/>
  <c r="E12" i="1"/>
  <c r="E11" i="1"/>
  <c r="E9" i="1"/>
  <c r="E8" i="1"/>
  <c r="E7" i="1"/>
  <c r="E6" i="1"/>
  <c r="E5" i="1"/>
  <c r="D4" i="1"/>
  <c r="D36" i="1" s="1"/>
  <c r="C4" i="1"/>
  <c r="C36" i="1" s="1"/>
  <c r="D102" i="1" l="1"/>
  <c r="D106" i="1"/>
  <c r="E40" i="1"/>
  <c r="D104" i="1"/>
  <c r="C102" i="1"/>
  <c r="E148" i="1"/>
  <c r="E96" i="1"/>
  <c r="E91" i="1"/>
  <c r="E86" i="1"/>
  <c r="E78" i="1"/>
  <c r="E72" i="1"/>
  <c r="E69" i="1"/>
  <c r="E60" i="1"/>
  <c r="E55" i="1"/>
  <c r="E51" i="1"/>
  <c r="E49" i="1"/>
  <c r="E83" i="1"/>
  <c r="E68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<sst xmlns="http://schemas.openxmlformats.org/spreadsheetml/2006/main" count="254" uniqueCount="237">
  <si>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</si>
  <si>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</si>
  <si>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</si>
  <si>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</si>
  <si>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</si>
  <si>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</si>
  <si>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</si>
  <si>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</si>
  <si>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</si>
  <si>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</si>
  <si>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</si>
  <si>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</si>
  <si>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</si>
  <si>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</si>
  <si>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</si>
  <si>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</si>
  <si>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</si>
  <si>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</si>
  <si>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</si>
  <si>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</si>
  <si>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</si>
  <si>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</si>
  <si>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</si>
  <si>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</si>
  <si>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</si>
  <si>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</si>
  <si>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</si>
  <si>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</si>
  <si>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</si>
  <si>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</si>
  <si>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</si>
  <si>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</si>
  <si>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</si>
  <si>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</si>
  <si>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</si>
  <si>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</si>
  <si>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</si>
  <si>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</si>
  <si>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</si>
  <si>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</si>
  <si>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</si>
  <si>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</si>
  <si>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</si>
  <si>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</si>
  <si>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</si>
  <si>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</si>
  <si>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</si>
  <si>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</si>
  <si>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</si>
  <si>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</si>
  <si>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</si>
  <si>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</si>
  <si>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</si>
  <si>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</si>
  <si>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</si>
  <si>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</si>
  <si>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</si>
  <si>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</si>
  <si>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</si>
  <si>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</si>
  <si>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</si>
  <si>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</si>
  <si>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</si>
  <si>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</si>
  <si>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</si>
  <si>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</si>
  <si>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</si>
  <si>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</si>
  <si>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</si>
  <si>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</si>
  <si>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</si>
  <si>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</si>
  <si>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</si>
  <si>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</si>
  <si>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</si>
  <si>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</si>
  <si>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</si>
  <si>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</si>
  <si>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</si>
  <si>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</si>
  <si>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</si>
  <si>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</si>
  <si>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</si>
  <si>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</si>
  <si>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</si>
  <si>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</si>
  <si>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</si>
  <si>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</si>
  <si>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</si>
  <si>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</si>
  <si>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</si>
  <si>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</si>
  <si>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</si>
  <si>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</si>
  <si>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</si>
  <si>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</si>
  <si>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</si>
  <si>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</si>
  <si>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</si>
  <si>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</si>
  <si>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</si>
  <si>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</si>
  <si>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</si>
  <si>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</si>
  <si>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</si>
  <si>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</si>
  <si>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</si>
  <si>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</si>
  <si>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</si>
  <si>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</si>
  <si>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</si>
  <si>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</si>
  <si>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</si>
  <si>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</si>
  <si>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</si>
  <si>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</si>
  <si>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</si>
  <si>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</si>
  <si>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</si>
  <si>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</si>
  <si>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</si>
  <si>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</si>
  <si>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</si>
  <si>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</si>
  <si>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</si>
  <si>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</si>
  <si>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</si>
  <si>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</si>
  <si>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</si>
  <si>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</si>
  <si>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</si>
  <si>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</si>
  <si>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</si>
  <si>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</si>
  <si>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</si>
  <si>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</si>
  <si>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</si>
  <si>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</si>
  <si>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</si>
  <si>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</si>
  <si>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</si>
  <si>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</si>
  <si>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</si>
  <si>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</si>
  <si>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</si>
  <si>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</si>
  <si>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</si>
  <si>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</si>
  <si>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</si>
  <si>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</si>
  <si>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</si>
  <si>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</si>
  <si>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</si>
  <si>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</si>
  <si>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</si>
  <si>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</si>
  <si>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</si>
  <si>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</si>
  <si>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</si>
  <si>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</si>
  <si>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</si>
  <si>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</si>
  <si>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</si>
  <si>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</si>
  <si>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</si>
  <si>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</si>
  <si>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</si>
  <si>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</si>
  <si>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</si>
  <si>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</si>
  <si>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</si>
  <si>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</si>
  <si>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</si>
  <si>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</si>
  <si>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</si>
  <si>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</si>
  <si>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</si>
  <si>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</si>
  <si>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</si>
  <si>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</si>
  <si>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</si>
  <si>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</si>
  <si>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</si>
  <si>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</si>
  <si>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</si>
  <si>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</si>
  <si>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</si>
  <si>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</si>
  <si>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</si>
  <si>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</si>
  <si>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</si>
  <si>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</si>
  <si>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</si>
  <si>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</si>
  <si>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</si>
  <si>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</si>
  <si>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</si>
  <si>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</si>
  <si>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</si>
  <si>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</si>
  <si>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</si>
  <si>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</si>
  <si>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</si>
  <si>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</si>
  <si>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</si>
  <si>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</si>
  <si>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</si>
  <si>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</si>
  <si>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</si>
  <si>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</si>
  <si>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</si>
  <si>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</si>
  <si>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</si>
  <si>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</si>
  <si>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</si>
  <si>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</si>
  <si>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</si>
  <si>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</si>
  <si>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</si>
  <si>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</si>
  <si>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</si>
  <si>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</si>
  <si>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</si>
  <si>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</si>
  <si>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</si>
  <si>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</si>
  <si>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</si>
  <si>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</si>
  <si>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</si>
  <si>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</si>
  <si>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</si>
  <si>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</si>
  <si>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000 203 00000 00 0000 000</t>
  </si>
  <si>
    <t>Безвозмездные поступления от государственных (муниципальных) организаций</t>
  </si>
  <si>
    <t>План на 2023 год с учетом изменений</t>
  </si>
  <si>
    <t>Исполнено на 01.10.2023г.</t>
  </si>
  <si>
    <t>Сведения о ходе исполнения бюджета Северо-Енисейского  района в 2023 году                                                                                      по состоянию на 01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</si>
</sst>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2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  <font>
      <sz val="12"/>
      <color rgb="FFFFFF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4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166" fontId="4" fillId="0" borderId="4" xfId="0" applyNumberFormat="1" applyFont="1" applyFill="1" applyBorder="1" applyAlignment="1">
      <alignment horizontal="center" vertical="center" wrapText="1"/>
    </xf>
    <xf numFmtId="166" fontId="3" fillId="5" borderId="4" xfId="0" applyNumberFormat="1" applyFont="1" applyFill="1" applyBorder="1" applyAlignment="1">
      <alignment horizontal="center" vertical="center" wrapText="1"/>
    </xf>
    <xf numFmtId="0" fontId="11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9"/>
  <sheetViews>
    <sheetView tabSelected="1" topLeftCell="A98" workbookViewId="0">
      <selection activeCell="G110" sqref="G110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31.2" customHeight="1" x14ac:dyDescent="0.3">
      <c r="A1" s="100" t="s">
        <v>0</v>
      </c>
      <c r="B1" s="100"/>
      <c r="C1" s="100"/>
      <c r="D1" s="100"/>
      <c r="E1" s="100"/>
      <c r="F1" s="4"/>
      <c r="G1" s="4"/>
      <c r="H1" s="4"/>
      <c r="I1" s="4"/>
      <c r="J1" s="4"/>
      <c r="K1" s="4"/>
      <c r="L1" s="4"/>
      <c r="M1" s="4"/>
      <c r="N1" s="4"/>
    </row>
    <row r="2" spans="1:14" ht="45.6" customHeight="1" x14ac:dyDescent="0.3">
      <c r="A2" s="101" t="s">
        <v>236</v>
      </c>
      <c r="B2" s="102"/>
      <c r="C2" s="102"/>
      <c r="D2" s="103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234</v>
      </c>
      <c r="D3" s="9" t="s">
        <v>235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2976198.1000000006</v>
      </c>
      <c r="D4" s="13">
        <f>D5+D9+D12+D15+D16+D17+D18+D19+D20+D21+D22+D8</f>
        <v>2613860.3000000003</v>
      </c>
      <c r="E4" s="14">
        <f t="shared" ref="E4:E21" si="0">D4/C4</f>
        <v>0.87825481106247594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2755160.2</v>
      </c>
      <c r="D5" s="18">
        <f>D6+D7</f>
        <v>2424071.6</v>
      </c>
      <c r="E5" s="19">
        <f t="shared" si="0"/>
        <v>0.87982963749258569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1836000</v>
      </c>
      <c r="D6" s="22">
        <v>1696452.6</v>
      </c>
      <c r="E6" s="19">
        <f t="shared" si="0"/>
        <v>0.92399379084967326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919160.2</v>
      </c>
      <c r="D7" s="22">
        <v>727619</v>
      </c>
      <c r="E7" s="24">
        <f t="shared" si="0"/>
        <v>0.79161282222620177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2333.5</v>
      </c>
      <c r="D8" s="26">
        <v>1960.1</v>
      </c>
      <c r="E8" s="19">
        <f t="shared" si="0"/>
        <v>0.83998285836725939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22800</v>
      </c>
      <c r="D9" s="18">
        <v>13331.6</v>
      </c>
      <c r="E9" s="19">
        <f t="shared" si="0"/>
        <v>0.58471929824561408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0.9</v>
      </c>
      <c r="D10" s="21">
        <v>-159.69999999999999</v>
      </c>
      <c r="E10" s="19">
        <v>0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3830</v>
      </c>
      <c r="D11" s="22">
        <v>2845</v>
      </c>
      <c r="E11" s="19">
        <f t="shared" si="0"/>
        <v>0.74281984334203655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v>4934.3</v>
      </c>
      <c r="D12" s="18">
        <v>2752.5</v>
      </c>
      <c r="E12" s="19">
        <f t="shared" si="0"/>
        <v>0.55782988468475769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1045.5999999999999</v>
      </c>
      <c r="D13" s="22">
        <v>337</v>
      </c>
      <c r="E13" s="24">
        <f t="shared" si="0"/>
        <v>0.32230298393267026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3888.7</v>
      </c>
      <c r="D14" s="22">
        <v>2415.5</v>
      </c>
      <c r="E14" s="24">
        <f t="shared" si="0"/>
        <v>0.62115874199603982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1368.2</v>
      </c>
      <c r="D15" s="30">
        <v>1125.7</v>
      </c>
      <c r="E15" s="19">
        <f t="shared" si="0"/>
        <v>0.82275983043414702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31.2" customHeight="1" x14ac:dyDescent="0.3">
      <c r="A16" s="16" t="s">
        <v>26</v>
      </c>
      <c r="B16" s="31" t="s">
        <v>27</v>
      </c>
      <c r="C16" s="29">
        <v>51916.2</v>
      </c>
      <c r="D16" s="26">
        <v>40514.400000000001</v>
      </c>
      <c r="E16" s="19">
        <f t="shared" si="0"/>
        <v>0.78038069042033131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71662.2</v>
      </c>
      <c r="D17" s="26">
        <v>70550.899999999994</v>
      </c>
      <c r="E17" s="19">
        <f t="shared" si="0"/>
        <v>0.98449252185950187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14154.7</v>
      </c>
      <c r="D18" s="26">
        <v>12455.2</v>
      </c>
      <c r="E18" s="19">
        <f t="shared" si="0"/>
        <v>0.87993387355436714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45992.6</v>
      </c>
      <c r="D19" s="18">
        <v>42006.8</v>
      </c>
      <c r="E19" s="19">
        <f t="shared" si="0"/>
        <v>0.91333823267221259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5.5</v>
      </c>
      <c r="D20" s="18">
        <v>-0.7</v>
      </c>
      <c r="E20" s="19">
        <f t="shared" si="0"/>
        <v>-0.12727272727272726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5200.8</v>
      </c>
      <c r="D21" s="18">
        <v>4415</v>
      </c>
      <c r="E21" s="19">
        <f t="shared" si="0"/>
        <v>0.84890786032918009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669.9</v>
      </c>
      <c r="D22" s="18">
        <v>677.2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565737</v>
      </c>
      <c r="D23" s="13">
        <f>D24+D33+D34+D32+D31</f>
        <v>419356.39999999997</v>
      </c>
      <c r="E23" s="14">
        <f>D23/C23</f>
        <v>0.74125680307280584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531282.4</v>
      </c>
      <c r="D24" s="18">
        <v>391858.6</v>
      </c>
      <c r="E24" s="19">
        <f>D24/C24</f>
        <v>0.73757120506909313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17215.5</v>
      </c>
      <c r="D27" s="37">
        <v>8353.7999999999993</v>
      </c>
      <c r="E27" s="24">
        <f>D27/C27</f>
        <v>0.48524875838633785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473045.1</v>
      </c>
      <c r="D28" s="37">
        <v>358773.6</v>
      </c>
      <c r="E28" s="24">
        <f>D28/C28</f>
        <v>0.75843423808850363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41021.800000000003</v>
      </c>
      <c r="D30" s="37">
        <v>24731.200000000001</v>
      </c>
      <c r="E30" s="24">
        <f>D30/C30</f>
        <v>0.60287944458799958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232</v>
      </c>
      <c r="B31" s="32" t="s">
        <v>233</v>
      </c>
      <c r="C31" s="37">
        <v>0</v>
      </c>
      <c r="D31" s="37">
        <v>0</v>
      </c>
      <c r="E31" s="24">
        <v>0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29661</v>
      </c>
      <c r="D32" s="18">
        <v>22704.2</v>
      </c>
      <c r="E32" s="24">
        <f t="shared" ref="E32:E35" si="1">D32/C32</f>
        <v>0.76545632311789891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0</v>
      </c>
      <c r="D33" s="18">
        <v>0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4793.6000000000004</v>
      </c>
      <c r="D34" s="18">
        <v>4793.6000000000004</v>
      </c>
      <c r="E34" s="24">
        <f t="shared" si="1"/>
        <v>1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27.6" customHeight="1" x14ac:dyDescent="0.3">
      <c r="A35" s="16" t="s">
        <v>57</v>
      </c>
      <c r="B35" s="35" t="s">
        <v>58</v>
      </c>
      <c r="C35" s="18">
        <v>-224.3</v>
      </c>
      <c r="D35" s="18">
        <v>-224.3</v>
      </c>
      <c r="E35" s="24">
        <f t="shared" si="1"/>
        <v>1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C4+C23-0.1+C35</f>
        <v>3541710.7000000007</v>
      </c>
      <c r="D36" s="13">
        <f>D4+D23+D35</f>
        <v>3032992.4000000004</v>
      </c>
      <c r="E36" s="14">
        <f>D36/C36</f>
        <v>0.85636367758665322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14" t="e">
        <f t="shared" ref="E37:E40" si="2"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5" t="s">
        <v>60</v>
      </c>
      <c r="C38" s="44"/>
      <c r="D38" s="44"/>
      <c r="E38" s="96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6"/>
      <c r="B39" s="47"/>
      <c r="C39" s="48"/>
      <c r="D39" s="48"/>
      <c r="E39" s="14" t="e">
        <f t="shared" si="2"/>
        <v>#DIV/0!</v>
      </c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49" t="s">
        <v>61</v>
      </c>
      <c r="B40" s="50" t="s">
        <v>62</v>
      </c>
      <c r="C40" s="13">
        <f>C41+C42+C43+C44+C45+C47+C48+C46</f>
        <v>434807.30000000005</v>
      </c>
      <c r="D40" s="13">
        <f>D41+D42+D43+D44+D45+D47+D48+D46</f>
        <v>263737.2</v>
      </c>
      <c r="E40" s="14">
        <f t="shared" si="2"/>
        <v>0.60656111339437024</v>
      </c>
      <c r="F40" s="15"/>
      <c r="G40" s="15"/>
      <c r="H40" s="4"/>
      <c r="I40" s="4"/>
      <c r="J40" s="4"/>
      <c r="K40" s="4"/>
      <c r="L40" s="4"/>
      <c r="M40" s="4"/>
      <c r="N40" s="4"/>
    </row>
    <row r="41" spans="1:14" ht="31.2" x14ac:dyDescent="0.3">
      <c r="A41" s="51" t="s">
        <v>63</v>
      </c>
      <c r="B41" s="36" t="s">
        <v>64</v>
      </c>
      <c r="C41" s="37">
        <v>13920.2</v>
      </c>
      <c r="D41" s="37">
        <v>8382.2999999999993</v>
      </c>
      <c r="E41" s="24">
        <f>D41/C41</f>
        <v>0.60216807229781177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1" t="s">
        <v>65</v>
      </c>
      <c r="B42" s="36" t="s">
        <v>66</v>
      </c>
      <c r="C42" s="37">
        <v>9074.2999999999993</v>
      </c>
      <c r="D42" s="37">
        <v>5454.7</v>
      </c>
      <c r="E42" s="24">
        <f>D42/C42</f>
        <v>0.60111523753898377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1" t="s">
        <v>67</v>
      </c>
      <c r="B43" s="36" t="s">
        <v>68</v>
      </c>
      <c r="C43" s="37">
        <v>309646.40000000002</v>
      </c>
      <c r="D43" s="37">
        <v>203338.1</v>
      </c>
      <c r="E43" s="24">
        <f>D43/C43</f>
        <v>0.65667839186891885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1" t="s">
        <v>69</v>
      </c>
      <c r="B44" s="36" t="s">
        <v>70</v>
      </c>
      <c r="C44" s="37">
        <v>3.9</v>
      </c>
      <c r="D44" s="37">
        <v>1.2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1" t="s">
        <v>71</v>
      </c>
      <c r="B45" s="36" t="s">
        <v>72</v>
      </c>
      <c r="C45" s="37">
        <v>43289</v>
      </c>
      <c r="D45" s="37">
        <v>30341.9</v>
      </c>
      <c r="E45" s="24">
        <f>D45/C45</f>
        <v>0.70091478204624735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1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1" t="s">
        <v>75</v>
      </c>
      <c r="B47" s="36" t="s">
        <v>76</v>
      </c>
      <c r="C47" s="37">
        <v>5000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1" t="s">
        <v>77</v>
      </c>
      <c r="B48" s="36" t="s">
        <v>78</v>
      </c>
      <c r="C48" s="37">
        <v>53873.5</v>
      </c>
      <c r="D48" s="37">
        <v>16219</v>
      </c>
      <c r="E48" s="24">
        <f t="shared" ref="E48:E53" si="3">D48/C48</f>
        <v>0.30105710599831087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49" t="s">
        <v>79</v>
      </c>
      <c r="B49" s="52" t="s">
        <v>80</v>
      </c>
      <c r="C49" s="13">
        <f>C50</f>
        <v>960</v>
      </c>
      <c r="D49" s="13">
        <f>D50</f>
        <v>746.4</v>
      </c>
      <c r="E49" s="14">
        <f t="shared" si="3"/>
        <v>0.77749999999999997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1" t="s">
        <v>81</v>
      </c>
      <c r="B50" s="36" t="s">
        <v>82</v>
      </c>
      <c r="C50" s="37">
        <v>960</v>
      </c>
      <c r="D50" s="37">
        <v>746.4</v>
      </c>
      <c r="E50" s="24">
        <f t="shared" si="3"/>
        <v>0.77749999999999997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49" t="s">
        <v>83</v>
      </c>
      <c r="B51" s="52" t="s">
        <v>84</v>
      </c>
      <c r="C51" s="13">
        <f>C53+C54+C52</f>
        <v>79086.5</v>
      </c>
      <c r="D51" s="13">
        <f>D53+D54+D52</f>
        <v>49923.7</v>
      </c>
      <c r="E51" s="14">
        <f t="shared" si="3"/>
        <v>0.6312543860203701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1" t="s">
        <v>85</v>
      </c>
      <c r="B52" s="53" t="s">
        <v>86</v>
      </c>
      <c r="C52" s="37">
        <v>62778</v>
      </c>
      <c r="D52" s="37">
        <v>42476</v>
      </c>
      <c r="E52" s="24">
        <f t="shared" si="3"/>
        <v>0.67660645449042656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1" t="s">
        <v>87</v>
      </c>
      <c r="B53" s="54" t="s">
        <v>88</v>
      </c>
      <c r="C53" s="37">
        <v>15356.6</v>
      </c>
      <c r="D53" s="37">
        <v>6969.5</v>
      </c>
      <c r="E53" s="24">
        <f t="shared" si="3"/>
        <v>0.45384394983264525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1" t="s">
        <v>89</v>
      </c>
      <c r="B54" s="54" t="s">
        <v>90</v>
      </c>
      <c r="C54" s="37">
        <v>951.9</v>
      </c>
      <c r="D54" s="37">
        <v>478.2</v>
      </c>
      <c r="E54" s="24">
        <v>0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49" t="s">
        <v>91</v>
      </c>
      <c r="B55" s="50" t="s">
        <v>92</v>
      </c>
      <c r="C55" s="13">
        <f>C56+C57+C58+C59</f>
        <v>178365.2</v>
      </c>
      <c r="D55" s="13">
        <f>D56+D57+D58+D59</f>
        <v>119148.6</v>
      </c>
      <c r="E55" s="14">
        <f t="shared" ref="E55:E63" si="4">D55/C55</f>
        <v>0.66800362402531432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5" t="s">
        <v>93</v>
      </c>
      <c r="B56" s="56" t="s">
        <v>94</v>
      </c>
      <c r="C56" s="57">
        <v>500</v>
      </c>
      <c r="D56" s="57">
        <v>0</v>
      </c>
      <c r="E56" s="24">
        <f t="shared" si="4"/>
        <v>0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1" t="s">
        <v>95</v>
      </c>
      <c r="B57" s="36" t="s">
        <v>96</v>
      </c>
      <c r="C57" s="37">
        <v>42011.199999999997</v>
      </c>
      <c r="D57" s="37">
        <v>26283.4</v>
      </c>
      <c r="E57" s="24">
        <f t="shared" si="4"/>
        <v>0.62562840385421037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1" t="s">
        <v>97</v>
      </c>
      <c r="B58" s="36" t="s">
        <v>98</v>
      </c>
      <c r="C58" s="37">
        <v>57864.800000000003</v>
      </c>
      <c r="D58" s="37">
        <v>29814.2</v>
      </c>
      <c r="E58" s="24">
        <f t="shared" si="4"/>
        <v>0.51523897084237735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58" t="s">
        <v>99</v>
      </c>
      <c r="B59" s="59" t="s">
        <v>100</v>
      </c>
      <c r="C59" s="60">
        <v>77989.2</v>
      </c>
      <c r="D59" s="60">
        <v>63051</v>
      </c>
      <c r="E59" s="24">
        <f t="shared" si="4"/>
        <v>0.80845809419765813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49" t="s">
        <v>101</v>
      </c>
      <c r="B60" s="50" t="s">
        <v>102</v>
      </c>
      <c r="C60" s="13">
        <f>C61+C62+C63+C65</f>
        <v>1292728.7000000002</v>
      </c>
      <c r="D60" s="13">
        <f>D61+D62+D63+D65</f>
        <v>743587.9</v>
      </c>
      <c r="E60" s="14">
        <f t="shared" si="4"/>
        <v>0.57520800768173552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1" t="s">
        <v>103</v>
      </c>
      <c r="B61" s="36" t="s">
        <v>104</v>
      </c>
      <c r="C61" s="37">
        <v>266733.40000000002</v>
      </c>
      <c r="D61" s="37">
        <v>120630.9</v>
      </c>
      <c r="E61" s="24">
        <f t="shared" si="4"/>
        <v>0.4522526987621347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1" t="s">
        <v>105</v>
      </c>
      <c r="B62" s="36" t="s">
        <v>106</v>
      </c>
      <c r="C62" s="37">
        <v>890300.8</v>
      </c>
      <c r="D62" s="37">
        <v>565654.4</v>
      </c>
      <c r="E62" s="24">
        <f t="shared" si="4"/>
        <v>0.6353520068722841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1" t="s">
        <v>107</v>
      </c>
      <c r="B63" s="36" t="s">
        <v>108</v>
      </c>
      <c r="C63" s="37">
        <v>86476.4</v>
      </c>
      <c r="D63" s="37">
        <v>27765</v>
      </c>
      <c r="E63" s="24">
        <f t="shared" si="4"/>
        <v>0.32107025731875982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1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1" t="s">
        <v>111</v>
      </c>
      <c r="B65" s="36" t="s">
        <v>112</v>
      </c>
      <c r="C65" s="37">
        <v>49218.1</v>
      </c>
      <c r="D65" s="37">
        <v>29537.599999999999</v>
      </c>
      <c r="E65" s="24">
        <f t="shared" ref="E65:E70" si="5">D65/C65</f>
        <v>0.6001369414910368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49" t="s">
        <v>113</v>
      </c>
      <c r="B66" s="50" t="s">
        <v>114</v>
      </c>
      <c r="C66" s="13"/>
      <c r="D66" s="13" t="e">
        <f>[1]Расшир!F702</f>
        <v>#REF!</v>
      </c>
      <c r="E66" s="24" t="e">
        <f t="shared" si="5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1" t="s">
        <v>115</v>
      </c>
      <c r="B67" s="54" t="s">
        <v>116</v>
      </c>
      <c r="C67" s="37"/>
      <c r="D67" s="37" t="e">
        <f>[1]Расшир!F711</f>
        <v>#REF!</v>
      </c>
      <c r="E67" s="24" t="e">
        <f t="shared" si="5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1" t="s">
        <v>117</v>
      </c>
      <c r="B68" s="54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5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49" t="s">
        <v>113</v>
      </c>
      <c r="B69" s="50" t="s">
        <v>114</v>
      </c>
      <c r="C69" s="13">
        <f>C70+C71</f>
        <v>2256.6999999999998</v>
      </c>
      <c r="D69" s="13">
        <f>D70+D71</f>
        <v>2209.1</v>
      </c>
      <c r="E69" s="24">
        <f t="shared" si="5"/>
        <v>0.97890725395488987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1" t="s">
        <v>115</v>
      </c>
      <c r="B70" s="62" t="s">
        <v>116</v>
      </c>
      <c r="C70" s="37">
        <v>2256.6999999999998</v>
      </c>
      <c r="D70" s="37">
        <v>2209.1</v>
      </c>
      <c r="E70" s="24">
        <f t="shared" si="5"/>
        <v>0.97890725395488987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1" t="s">
        <v>117</v>
      </c>
      <c r="B71" s="54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49" t="s">
        <v>119</v>
      </c>
      <c r="B72" s="50" t="s">
        <v>120</v>
      </c>
      <c r="C72" s="13">
        <f>SUM(C73:C77)</f>
        <v>875533.29999999993</v>
      </c>
      <c r="D72" s="13">
        <f>SUM(D73:D77)</f>
        <v>576757.29999999993</v>
      </c>
      <c r="E72" s="14">
        <f t="shared" ref="E72:E83" si="6">D72/C72</f>
        <v>0.65874970146766543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1" t="s">
        <v>121</v>
      </c>
      <c r="B73" s="36" t="s">
        <v>122</v>
      </c>
      <c r="C73" s="37">
        <v>213641.9</v>
      </c>
      <c r="D73" s="37">
        <v>141930</v>
      </c>
      <c r="E73" s="24">
        <f t="shared" si="6"/>
        <v>0.66433597529323607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1" t="s">
        <v>123</v>
      </c>
      <c r="B74" s="36" t="s">
        <v>124</v>
      </c>
      <c r="C74" s="37">
        <v>406253.3</v>
      </c>
      <c r="D74" s="37">
        <v>267109.8</v>
      </c>
      <c r="E74" s="24">
        <f t="shared" si="6"/>
        <v>0.65749570526565571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1" t="s">
        <v>125</v>
      </c>
      <c r="B75" s="63" t="s">
        <v>126</v>
      </c>
      <c r="C75" s="37">
        <v>144856.6</v>
      </c>
      <c r="D75" s="37">
        <v>89179.4</v>
      </c>
      <c r="E75" s="24">
        <f t="shared" si="6"/>
        <v>0.61563919075830853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1" t="s">
        <v>127</v>
      </c>
      <c r="B76" s="36" t="s">
        <v>128</v>
      </c>
      <c r="C76" s="37">
        <v>32374</v>
      </c>
      <c r="D76" s="37">
        <v>22139.9</v>
      </c>
      <c r="E76" s="24">
        <f t="shared" si="6"/>
        <v>0.68387903873478717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1" t="s">
        <v>129</v>
      </c>
      <c r="B77" s="36" t="s">
        <v>130</v>
      </c>
      <c r="C77" s="37">
        <v>78407.5</v>
      </c>
      <c r="D77" s="37">
        <v>56398.2</v>
      </c>
      <c r="E77" s="24">
        <f t="shared" si="6"/>
        <v>0.71929598571565212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49" t="s">
        <v>131</v>
      </c>
      <c r="B78" s="52" t="s">
        <v>132</v>
      </c>
      <c r="C78" s="13">
        <f>SUM(C79:C81)</f>
        <v>222978.19999999998</v>
      </c>
      <c r="D78" s="13">
        <f>SUM(D79:D81)</f>
        <v>130972.1</v>
      </c>
      <c r="E78" s="14">
        <f t="shared" si="6"/>
        <v>0.58737625471907129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1" t="s">
        <v>133</v>
      </c>
      <c r="B79" s="36" t="s">
        <v>134</v>
      </c>
      <c r="C79" s="37">
        <v>152450.79999999999</v>
      </c>
      <c r="D79" s="37">
        <v>84849.1</v>
      </c>
      <c r="E79" s="24">
        <f t="shared" si="6"/>
        <v>0.55656710230448125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1" t="s">
        <v>135</v>
      </c>
      <c r="B80" s="36" t="s">
        <v>136</v>
      </c>
      <c r="C80" s="37"/>
      <c r="D80" s="37"/>
      <c r="E80" s="24" t="e">
        <f t="shared" si="6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1" t="s">
        <v>137</v>
      </c>
      <c r="B81" s="36" t="s">
        <v>138</v>
      </c>
      <c r="C81" s="37">
        <v>70527.399999999994</v>
      </c>
      <c r="D81" s="37">
        <v>46123</v>
      </c>
      <c r="E81" s="24">
        <f t="shared" si="6"/>
        <v>0.65397278220946753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49" t="s">
        <v>139</v>
      </c>
      <c r="B82" s="64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6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1" t="s">
        <v>141</v>
      </c>
      <c r="B83" s="54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6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49" t="s">
        <v>139</v>
      </c>
      <c r="B84" s="65" t="s">
        <v>140</v>
      </c>
      <c r="C84" s="13">
        <f>C85</f>
        <v>8021.3</v>
      </c>
      <c r="D84" s="13">
        <f>D85</f>
        <v>6627.7</v>
      </c>
      <c r="E84" s="66">
        <v>1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1" t="s">
        <v>141</v>
      </c>
      <c r="B85" s="54" t="s">
        <v>142</v>
      </c>
      <c r="C85" s="37">
        <v>8021.3</v>
      </c>
      <c r="D85" s="37">
        <v>6627.7</v>
      </c>
      <c r="E85" s="24">
        <f t="shared" ref="E85:E101" si="7">D85/C85</f>
        <v>0.82626257589168839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49" t="s">
        <v>143</v>
      </c>
      <c r="B86" s="50" t="s">
        <v>144</v>
      </c>
      <c r="C86" s="13">
        <f>SUM(C87:C90)</f>
        <v>91520.2</v>
      </c>
      <c r="D86" s="13">
        <f>SUM(D87:D90)</f>
        <v>49350.6</v>
      </c>
      <c r="E86" s="14">
        <f t="shared" si="7"/>
        <v>0.53923177615433537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1" t="s">
        <v>145</v>
      </c>
      <c r="B87" s="36" t="s">
        <v>146</v>
      </c>
      <c r="C87" s="37">
        <v>6911.4</v>
      </c>
      <c r="D87" s="37">
        <v>3205</v>
      </c>
      <c r="E87" s="24">
        <f t="shared" si="7"/>
        <v>0.46372659663743959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1" t="s">
        <v>147</v>
      </c>
      <c r="B88" s="36" t="s">
        <v>148</v>
      </c>
      <c r="C88" s="37">
        <v>42051.6</v>
      </c>
      <c r="D88" s="37">
        <v>20671.599999999999</v>
      </c>
      <c r="E88" s="24">
        <f t="shared" si="7"/>
        <v>0.49157701490549705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1" t="s">
        <v>149</v>
      </c>
      <c r="B89" s="36" t="s">
        <v>150</v>
      </c>
      <c r="C89" s="37">
        <v>6503.1</v>
      </c>
      <c r="D89" s="37">
        <v>2525.6</v>
      </c>
      <c r="E89" s="24">
        <f t="shared" si="7"/>
        <v>0.38836862419461482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1" t="s">
        <v>151</v>
      </c>
      <c r="B90" s="36" t="s">
        <v>152</v>
      </c>
      <c r="C90" s="37">
        <v>36054.1</v>
      </c>
      <c r="D90" s="37">
        <v>22948.400000000001</v>
      </c>
      <c r="E90" s="24">
        <f t="shared" si="7"/>
        <v>0.6364990389442533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49" t="s">
        <v>153</v>
      </c>
      <c r="B91" s="50" t="s">
        <v>154</v>
      </c>
      <c r="C91" s="13">
        <f>SUM(C93:C95)</f>
        <v>90815.8</v>
      </c>
      <c r="D91" s="13">
        <f>SUM(D93:D95)</f>
        <v>59911</v>
      </c>
      <c r="E91" s="14">
        <f t="shared" si="7"/>
        <v>0.65969798206919938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1" t="s">
        <v>155</v>
      </c>
      <c r="B92" s="36" t="s">
        <v>156</v>
      </c>
      <c r="C92" s="37"/>
      <c r="D92" s="37"/>
      <c r="E92" s="24" t="e">
        <f t="shared" si="7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1" t="s">
        <v>157</v>
      </c>
      <c r="B93" s="36" t="s">
        <v>158</v>
      </c>
      <c r="C93" s="37">
        <v>70919.5</v>
      </c>
      <c r="D93" s="37">
        <v>46355.6</v>
      </c>
      <c r="E93" s="24">
        <f t="shared" si="7"/>
        <v>0.65363686997229253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1" t="s">
        <v>159</v>
      </c>
      <c r="B94" s="36" t="s">
        <v>160</v>
      </c>
      <c r="C94" s="37">
        <v>399.6</v>
      </c>
      <c r="D94" s="37">
        <v>399.6</v>
      </c>
      <c r="E94" s="24">
        <f t="shared" si="7"/>
        <v>1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1" t="s">
        <v>161</v>
      </c>
      <c r="B95" s="36" t="s">
        <v>162</v>
      </c>
      <c r="C95" s="37">
        <v>19496.7</v>
      </c>
      <c r="D95" s="37">
        <v>13155.8</v>
      </c>
      <c r="E95" s="24">
        <f t="shared" si="7"/>
        <v>0.6747706022044756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49" t="s">
        <v>163</v>
      </c>
      <c r="B96" s="52" t="s">
        <v>164</v>
      </c>
      <c r="C96" s="13">
        <f>C97</f>
        <v>34706.400000000001</v>
      </c>
      <c r="D96" s="13">
        <f>D97</f>
        <v>24086</v>
      </c>
      <c r="E96" s="14">
        <f t="shared" si="7"/>
        <v>0.69399303874789664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1" t="s">
        <v>163</v>
      </c>
      <c r="B97" s="36" t="s">
        <v>165</v>
      </c>
      <c r="C97" s="37">
        <v>34706.400000000001</v>
      </c>
      <c r="D97" s="37">
        <v>24086</v>
      </c>
      <c r="E97" s="24">
        <f t="shared" si="7"/>
        <v>0.69399303874789664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49" t="s">
        <v>166</v>
      </c>
      <c r="B98" s="52" t="s">
        <v>167</v>
      </c>
      <c r="C98" s="13">
        <f>C99</f>
        <v>27135.200000000001</v>
      </c>
      <c r="D98" s="13">
        <f>D99</f>
        <v>24503.7</v>
      </c>
      <c r="E98" s="97">
        <f t="shared" si="7"/>
        <v>0.90302264217695094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1" t="s">
        <v>168</v>
      </c>
      <c r="B99" s="36" t="s">
        <v>169</v>
      </c>
      <c r="C99" s="37">
        <v>27135.200000000001</v>
      </c>
      <c r="D99" s="37">
        <v>24503.7</v>
      </c>
      <c r="E99" s="24">
        <f t="shared" si="7"/>
        <v>0.90302264217695094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49" t="s">
        <v>170</v>
      </c>
      <c r="B100" s="52" t="s">
        <v>171</v>
      </c>
      <c r="C100" s="13">
        <f>C101</f>
        <v>332870.09999999998</v>
      </c>
      <c r="D100" s="13">
        <f>D101</f>
        <v>249652.6</v>
      </c>
      <c r="E100" s="97">
        <f t="shared" si="7"/>
        <v>0.75000007510437261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22.8" customHeight="1" x14ac:dyDescent="0.3">
      <c r="A101" s="51" t="s">
        <v>172</v>
      </c>
      <c r="B101" s="36" t="s">
        <v>173</v>
      </c>
      <c r="C101" s="37">
        <v>332870.09999999998</v>
      </c>
      <c r="D101" s="37">
        <v>249652.6</v>
      </c>
      <c r="E101" s="24">
        <f t="shared" si="7"/>
        <v>0.75000007510437261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7" t="s">
        <v>174</v>
      </c>
      <c r="C102" s="13">
        <f>C40+C49+C51+C55+C60+C72+C78+C86+C91+C96+C98+C69+C84+C100+0.1</f>
        <v>3671785.0000000005</v>
      </c>
      <c r="D102" s="13">
        <f>D40+D49+D51+D55+D60+D72+D78+D86+D91+D96+D98+D69+D84+D100+0.1</f>
        <v>2301214.0000000005</v>
      </c>
      <c r="E102" s="14">
        <f>D102/C102</f>
        <v>0.62672896152688684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68"/>
      <c r="D103" s="68"/>
      <c r="E103" s="69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70"/>
      <c r="B104" s="71" t="s">
        <v>175</v>
      </c>
      <c r="C104" s="72">
        <f>C36-C102</f>
        <v>-130074.29999999981</v>
      </c>
      <c r="D104" s="72">
        <f>D36-D102</f>
        <v>731778.39999999991</v>
      </c>
      <c r="E104" s="73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68"/>
      <c r="D105" s="68"/>
      <c r="E105" s="69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4" t="e">
        <f>C107+C108</f>
        <v>#REF!</v>
      </c>
      <c r="D106" s="74" t="e">
        <f>D107+D108</f>
        <v>#REF!</v>
      </c>
      <c r="E106" s="69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68" t="e">
        <f>[1]Расшир!E1187</f>
        <v>#REF!</v>
      </c>
      <c r="D107" s="68" t="e">
        <f>[1]Расшир!F1187</f>
        <v>#REF!</v>
      </c>
      <c r="E107" s="69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68" t="e">
        <f>[1]Расшир!E1188</f>
        <v>#REF!</v>
      </c>
      <c r="D108" s="68" t="e">
        <f>[1]Расшир!F1188</f>
        <v>#REF!</v>
      </c>
      <c r="E108" s="69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68"/>
      <c r="D109" s="68"/>
      <c r="E109" s="69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5">
        <f>C111-C112</f>
        <v>300000</v>
      </c>
      <c r="D110" s="75">
        <f>D111-D112</f>
        <v>0</v>
      </c>
      <c r="E110" s="69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6" t="s">
        <v>181</v>
      </c>
      <c r="C111" s="57">
        <v>600000</v>
      </c>
      <c r="D111" s="57">
        <v>0</v>
      </c>
      <c r="E111" s="69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6" t="s">
        <v>183</v>
      </c>
      <c r="C112" s="57">
        <v>300000</v>
      </c>
      <c r="D112" s="57">
        <v>0</v>
      </c>
      <c r="E112" s="69"/>
      <c r="F112" s="4"/>
      <c r="G112" s="4"/>
      <c r="H112" s="4"/>
      <c r="I112" s="98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7"/>
      <c r="D113" s="57"/>
      <c r="E113" s="69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5">
        <f>C115+C116</f>
        <v>-450000</v>
      </c>
      <c r="D114" s="75">
        <f>D115+D116</f>
        <v>-450000</v>
      </c>
      <c r="E114" s="69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7">
        <v>100000</v>
      </c>
      <c r="D115" s="57">
        <v>0</v>
      </c>
      <c r="E115" s="69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6" t="s">
        <v>188</v>
      </c>
      <c r="C116" s="57">
        <v>-550000</v>
      </c>
      <c r="D116" s="57">
        <v>-450000</v>
      </c>
      <c r="E116" s="69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6"/>
      <c r="C117" s="57"/>
      <c r="D117" s="57"/>
      <c r="E117" s="69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5">
        <f>C119+C120</f>
        <v>280074.40000000037</v>
      </c>
      <c r="D118" s="75">
        <f>D119+D120</f>
        <v>-281778.20000000019</v>
      </c>
      <c r="E118" s="69"/>
      <c r="F118" s="77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7">
        <v>-4241710.5999999996</v>
      </c>
      <c r="D119" s="57">
        <v>-3454708.7</v>
      </c>
      <c r="E119" s="69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7">
        <v>4521785</v>
      </c>
      <c r="D120" s="57">
        <v>3172930.5</v>
      </c>
      <c r="E120" s="69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6"/>
      <c r="C121" s="57"/>
      <c r="D121" s="57"/>
      <c r="E121" s="69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5" t="e">
        <f>[1]Расшир!E1197</f>
        <v>#REF!</v>
      </c>
      <c r="D122" s="75" t="e">
        <f>D125+D127</f>
        <v>#REF!</v>
      </c>
      <c r="E122" s="69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78" t="s">
        <v>195</v>
      </c>
      <c r="C123" s="79" t="e">
        <f>[1]Расшир!E1198</f>
        <v>#REF!</v>
      </c>
      <c r="D123" s="80" t="e">
        <f>D124</f>
        <v>#REF!</v>
      </c>
      <c r="E123" s="69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6" t="s">
        <v>196</v>
      </c>
      <c r="C124" s="37" t="e">
        <f>[1]Расшир!E1199</f>
        <v>#REF!</v>
      </c>
      <c r="D124" s="57" t="e">
        <f>[1]Расшир!F1199</f>
        <v>#REF!</v>
      </c>
      <c r="E124" s="69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1" t="s">
        <v>197</v>
      </c>
      <c r="C125" s="37" t="e">
        <f>[1]Расшир!E1202</f>
        <v>#REF!</v>
      </c>
      <c r="D125" s="57" t="e">
        <f>[1]Расшир!F1202</f>
        <v>#REF!</v>
      </c>
      <c r="E125" s="69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6"/>
      <c r="C126" s="57"/>
      <c r="D126" s="57"/>
      <c r="E126" s="69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78" t="s">
        <v>198</v>
      </c>
      <c r="C127" s="80" t="e">
        <f>C128</f>
        <v>#REF!</v>
      </c>
      <c r="D127" s="80" t="e">
        <f>D128</f>
        <v>#REF!</v>
      </c>
      <c r="E127" s="69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2" t="s">
        <v>199</v>
      </c>
      <c r="C128" s="83" t="e">
        <f>[1]Расшир!E1201</f>
        <v>#REF!</v>
      </c>
      <c r="D128" s="84" t="e">
        <f>[1]Расшир!F1201</f>
        <v>#REF!</v>
      </c>
      <c r="E128" s="69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7"/>
      <c r="D129" s="57"/>
      <c r="E129" s="69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7"/>
      <c r="D130" s="57"/>
      <c r="E130" s="69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70"/>
      <c r="B131" s="71" t="s">
        <v>200</v>
      </c>
      <c r="C131" s="72">
        <f>C118</f>
        <v>280074.40000000037</v>
      </c>
      <c r="D131" s="72">
        <f>D118</f>
        <v>-281778.20000000019</v>
      </c>
      <c r="E131" s="73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5"/>
      <c r="B132" s="99" t="s">
        <v>201</v>
      </c>
      <c r="C132" s="99"/>
      <c r="D132" s="99"/>
      <c r="E132" s="99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6" t="s">
        <v>202</v>
      </c>
      <c r="C133" s="8" t="s">
        <v>234</v>
      </c>
      <c r="D133" s="9" t="s">
        <v>235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203</v>
      </c>
      <c r="B134" s="87" t="s">
        <v>204</v>
      </c>
      <c r="C134" s="88">
        <v>877794.3</v>
      </c>
      <c r="D134" s="88">
        <v>576422.69999999995</v>
      </c>
      <c r="E134" s="24">
        <f t="shared" ref="E134:E148" si="8">D134/C134</f>
        <v>0.65667172821696373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205</v>
      </c>
      <c r="B135" s="87" t="s">
        <v>206</v>
      </c>
      <c r="C135" s="88">
        <v>873154.4</v>
      </c>
      <c r="D135" s="88">
        <v>552921.19999999995</v>
      </c>
      <c r="E135" s="24">
        <f t="shared" si="8"/>
        <v>0.63324562070579948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207</v>
      </c>
      <c r="B136" s="87" t="s">
        <v>208</v>
      </c>
      <c r="C136" s="88">
        <v>66455.199999999997</v>
      </c>
      <c r="D136" s="88">
        <v>37292.400000000001</v>
      </c>
      <c r="E136" s="24">
        <f t="shared" si="8"/>
        <v>0.56116601861103421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209</v>
      </c>
      <c r="B137" s="87" t="s">
        <v>210</v>
      </c>
      <c r="C137" s="88">
        <v>242200.4</v>
      </c>
      <c r="D137" s="88">
        <v>137422.39999999999</v>
      </c>
      <c r="E137" s="24">
        <f t="shared" si="8"/>
        <v>0.56739130075755451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211</v>
      </c>
      <c r="B138" s="87" t="s">
        <v>212</v>
      </c>
      <c r="C138" s="88">
        <v>105602.6</v>
      </c>
      <c r="D138" s="88">
        <v>68640</v>
      </c>
      <c r="E138" s="24">
        <f t="shared" si="8"/>
        <v>0.64998399660614414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213</v>
      </c>
      <c r="B139" s="87" t="s">
        <v>214</v>
      </c>
      <c r="C139" s="88">
        <v>99876</v>
      </c>
      <c r="D139" s="88">
        <v>56097.599999999999</v>
      </c>
      <c r="E139" s="24">
        <f t="shared" si="8"/>
        <v>0.56167247386759578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215</v>
      </c>
      <c r="B140" s="87" t="s">
        <v>216</v>
      </c>
      <c r="C140" s="88">
        <v>69277.100000000006</v>
      </c>
      <c r="D140" s="88">
        <v>54882.2</v>
      </c>
      <c r="E140" s="24">
        <f t="shared" si="8"/>
        <v>0.79221272253024433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217</v>
      </c>
      <c r="B141" s="87" t="s">
        <v>218</v>
      </c>
      <c r="C141" s="88">
        <v>307326.3</v>
      </c>
      <c r="D141" s="88">
        <v>143117.70000000001</v>
      </c>
      <c r="E141" s="24">
        <f t="shared" si="8"/>
        <v>0.46568647069905833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219</v>
      </c>
      <c r="B142" s="87" t="s">
        <v>220</v>
      </c>
      <c r="C142" s="88">
        <v>399085.7</v>
      </c>
      <c r="D142" s="88">
        <v>302444.3</v>
      </c>
      <c r="E142" s="24">
        <f t="shared" si="8"/>
        <v>0.75784298961350904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221</v>
      </c>
      <c r="B143" s="87" t="s">
        <v>222</v>
      </c>
      <c r="C143" s="88">
        <v>34706.400000000001</v>
      </c>
      <c r="D143" s="88">
        <v>24086</v>
      </c>
      <c r="E143" s="24">
        <f t="shared" si="8"/>
        <v>0.69399303874789664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223</v>
      </c>
      <c r="B144" s="87" t="s">
        <v>224</v>
      </c>
      <c r="C144" s="88">
        <v>118873.9</v>
      </c>
      <c r="D144" s="88">
        <v>64054.3</v>
      </c>
      <c r="E144" s="24">
        <f t="shared" si="8"/>
        <v>0.53884242041356434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225</v>
      </c>
      <c r="B145" s="87" t="s">
        <v>226</v>
      </c>
      <c r="C145" s="88">
        <v>83022.5</v>
      </c>
      <c r="D145" s="88">
        <v>27814.9</v>
      </c>
      <c r="E145" s="24">
        <f t="shared" si="8"/>
        <v>0.33502845614140747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227</v>
      </c>
      <c r="B146" s="87" t="s">
        <v>228</v>
      </c>
      <c r="C146" s="88">
        <v>41303.9</v>
      </c>
      <c r="D146" s="88">
        <v>26219.599999999999</v>
      </c>
      <c r="E146" s="24">
        <f t="shared" si="8"/>
        <v>0.63479719832751869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78" x14ac:dyDescent="0.3">
      <c r="A147" s="16" t="s">
        <v>229</v>
      </c>
      <c r="B147" s="87" t="s">
        <v>230</v>
      </c>
      <c r="C147" s="88">
        <v>8957.5</v>
      </c>
      <c r="D147" s="88">
        <v>2800</v>
      </c>
      <c r="E147" s="24">
        <f t="shared" si="8"/>
        <v>0.31258721741557355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15.6" x14ac:dyDescent="0.3">
      <c r="A148" s="89"/>
      <c r="B148" s="50" t="s">
        <v>231</v>
      </c>
      <c r="C148" s="90">
        <f>SUM(C134:C147)+0.2</f>
        <v>3327636.4</v>
      </c>
      <c r="D148" s="90">
        <f>SUM(D134:D147)-0.1</f>
        <v>2074215.1999999997</v>
      </c>
      <c r="E148" s="14">
        <f t="shared" si="8"/>
        <v>0.62332988063239114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B149" s="4"/>
      <c r="C149" s="4"/>
      <c r="D149" s="91"/>
      <c r="E149" s="92"/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1"/>
      <c r="E150" s="92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1"/>
      <c r="E151" s="92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1"/>
      <c r="E152" s="92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1"/>
      <c r="E153" s="92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1"/>
      <c r="E154" s="92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1"/>
      <c r="E155" s="92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1"/>
      <c r="E156" s="92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1"/>
      <c r="E157" s="92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1"/>
      <c r="E158" s="92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1"/>
      <c r="E159" s="92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1"/>
      <c r="E160" s="92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1"/>
      <c r="E161" s="92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1"/>
      <c r="E162" s="92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1"/>
      <c r="E163" s="92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1"/>
      <c r="E164" s="92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1"/>
      <c r="E165" s="92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1"/>
      <c r="E166" s="92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1"/>
      <c r="E167" s="92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1"/>
      <c r="E168" s="92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1"/>
      <c r="E169" s="92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1"/>
      <c r="E170" s="92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1"/>
      <c r="E171" s="92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1"/>
      <c r="E172" s="92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1"/>
      <c r="E173" s="92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1"/>
      <c r="E174" s="92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1"/>
      <c r="E175" s="92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1"/>
      <c r="E176" s="92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1"/>
      <c r="E177" s="92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1"/>
      <c r="E178" s="92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1"/>
      <c r="E179" s="92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1"/>
      <c r="E180" s="92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1"/>
      <c r="E181" s="92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1"/>
      <c r="E182" s="92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1"/>
      <c r="E183" s="92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1"/>
      <c r="E184" s="92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1"/>
      <c r="E185" s="92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1"/>
      <c r="E186" s="92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1"/>
      <c r="E187" s="92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1"/>
      <c r="E188" s="92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1"/>
      <c r="E189" s="92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1"/>
      <c r="E190" s="92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1"/>
      <c r="E191" s="92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1"/>
      <c r="E192" s="92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1"/>
      <c r="E193" s="92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1"/>
      <c r="E194" s="92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1"/>
      <c r="E195" s="92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1"/>
      <c r="E196" s="92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1"/>
      <c r="E197" s="92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1"/>
      <c r="E198" s="92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1"/>
      <c r="E199" s="92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1"/>
      <c r="E200" s="92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1"/>
      <c r="E201" s="92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1"/>
      <c r="E202" s="92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1"/>
      <c r="E203" s="92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1"/>
      <c r="E204" s="92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1"/>
      <c r="E205" s="92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1"/>
      <c r="E206" s="92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1"/>
      <c r="E207" s="92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1"/>
      <c r="E208" s="92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1"/>
      <c r="E209" s="92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1"/>
      <c r="E210" s="92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1"/>
      <c r="E211" s="92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1"/>
      <c r="E212" s="92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1"/>
      <c r="E213" s="92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1"/>
      <c r="E214" s="92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1"/>
      <c r="E215" s="92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1"/>
      <c r="E216" s="92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1"/>
      <c r="E217" s="92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1"/>
      <c r="E218" s="92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1"/>
      <c r="E219" s="92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1"/>
      <c r="E220" s="92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1"/>
      <c r="E221" s="92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1"/>
      <c r="E222" s="92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1"/>
      <c r="E223" s="92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1"/>
      <c r="E224" s="92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1"/>
      <c r="E225" s="92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1"/>
      <c r="E226" s="92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1"/>
      <c r="E227" s="92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1"/>
      <c r="E228" s="92"/>
      <c r="F228" s="4"/>
      <c r="G228" s="4"/>
      <c r="H228" s="4"/>
      <c r="I228" s="4"/>
      <c r="J228" s="4"/>
      <c r="K228" s="4"/>
      <c r="L228" s="4"/>
      <c r="M228" s="4"/>
      <c r="N228" s="4"/>
    </row>
    <row r="410" spans="6:6" x14ac:dyDescent="0.25">
      <c r="F410" s="93"/>
    </row>
    <row r="495" spans="4:4" ht="18" x14ac:dyDescent="0.35">
      <c r="D495" s="94"/>
    </row>
    <row r="496" spans="4:4" ht="18" x14ac:dyDescent="0.35">
      <c r="D496" s="94"/>
    </row>
    <row r="499" spans="4:4" x14ac:dyDescent="0.25">
      <c r="D499" s="95"/>
    </row>
  </sheetData>
  <mergeCells count="3">
    <mergeCell ref="B132:E132"/>
    <mergeCell ref="A1:E1"/>
    <mergeCell ref="A2:D2"/>
  </mergeCells>
  <pageMargins left="0.78740157480314965" right="0.19685039370078741" top="0.59055118110236227" bottom="0.19685039370078741" header="0" footer="0"/>
  <pageSetup paperSize="9" scale="65" fitToHeight="0" orientation="portrait" r:id="rId1"/>
  <rowBreaks count="3" manualBreakCount="3">
    <brk id="37" max="16383" man="1"/>
    <brk id="97" max="16383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2023</vt:lpstr>
      <vt:lpstr>'2023'!Z_F59D258D_974D_4B2B_B7CC_86B99245EC3C_.wvu.PrintArea</vt:lpstr>
      <vt:lpstr>'2023'!Z_FAFBB87E_73E9_461E_A4E8_A0EB3259EED0_.wvu.PrintArea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2023-10-18T03:51:57Z</cp:lastPrinted>
  <dcterms:created xsi:type="dcterms:W3CDTF">2022-07-12T09:01:34Z</dcterms:created>
  <dcterms:modified xsi:type="dcterms:W3CDTF">2023-10-18T03:52:59Z</dcterms:modified>
</cp:coreProperties>
</file>